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340" windowHeight="6540" activeTab="1"/>
  </bookViews>
  <sheets>
    <sheet name="Profile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<sst xmlns="http://schemas.openxmlformats.org/spreadsheetml/2006/main" count="40" uniqueCount="39">
  <si>
    <t>AverageTZ.xls</t>
  </si>
  <si>
    <t>Tubing Performance Relationship (TPR)</t>
  </si>
  <si>
    <t>Input Data:</t>
  </si>
  <si>
    <r>
      <t>g</t>
    </r>
    <r>
      <rPr>
        <vertAlign val="subscript"/>
        <sz val="10"/>
        <rFont val="Arial"/>
        <family val="2"/>
      </rPr>
      <t>g</t>
    </r>
    <r>
      <rPr>
        <sz val="10"/>
        <rFont val="Arial"/>
        <family val="0"/>
      </rPr>
      <t xml:space="preserve"> = </t>
    </r>
  </si>
  <si>
    <t xml:space="preserve"> in</t>
  </si>
  <si>
    <t>L =</t>
  </si>
  <si>
    <t xml:space="preserve"> ft</t>
  </si>
  <si>
    <t xml:space="preserve"> psia</t>
  </si>
  <si>
    <r>
      <t xml:space="preserve">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F</t>
    </r>
  </si>
  <si>
    <r>
      <t>q</t>
    </r>
    <r>
      <rPr>
        <vertAlign val="subscript"/>
        <sz val="10"/>
        <rFont val="Arial"/>
        <family val="2"/>
      </rPr>
      <t>sc</t>
    </r>
    <r>
      <rPr>
        <sz val="10"/>
        <rFont val="Arial"/>
        <family val="0"/>
      </rPr>
      <t xml:space="preserve"> =</t>
    </r>
  </si>
  <si>
    <t xml:space="preserve"> Mscf/d</t>
  </si>
  <si>
    <t>Solution:</t>
  </si>
  <si>
    <t>Depth (ft)</t>
  </si>
  <si>
    <r>
      <t>T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R)</t>
    </r>
  </si>
  <si>
    <r>
      <t>Z</t>
    </r>
    <r>
      <rPr>
        <vertAlign val="subscript"/>
        <sz val="10"/>
        <rFont val="Arial"/>
        <family val="2"/>
      </rPr>
      <t>av</t>
    </r>
  </si>
  <si>
    <r>
      <t>p</t>
    </r>
    <r>
      <rPr>
        <vertAlign val="subscript"/>
        <sz val="10"/>
        <rFont val="Arial"/>
        <family val="2"/>
      </rPr>
      <t>pc</t>
    </r>
  </si>
  <si>
    <r>
      <t>T</t>
    </r>
    <r>
      <rPr>
        <vertAlign val="subscript"/>
        <sz val="10"/>
        <rFont val="Arial"/>
        <family val="2"/>
      </rPr>
      <t>pc</t>
    </r>
  </si>
  <si>
    <t>psia</t>
  </si>
  <si>
    <r>
      <t xml:space="preserve">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R</t>
    </r>
  </si>
  <si>
    <r>
      <t>T</t>
    </r>
    <r>
      <rPr>
        <vertAlign val="subscript"/>
        <sz val="10"/>
        <rFont val="Arial"/>
        <family val="2"/>
      </rPr>
      <t xml:space="preserve">av </t>
    </r>
    <r>
      <rPr>
        <sz val="10"/>
        <rFont val="Arial"/>
        <family val="2"/>
      </rPr>
      <t>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R)</t>
    </r>
  </si>
  <si>
    <t>p (psia)</t>
  </si>
  <si>
    <r>
      <t>p</t>
    </r>
    <r>
      <rPr>
        <vertAlign val="subscript"/>
        <sz val="10"/>
        <rFont val="Arial"/>
        <family val="2"/>
      </rPr>
      <t xml:space="preserve">av </t>
    </r>
    <r>
      <rPr>
        <sz val="10"/>
        <rFont val="Arial"/>
        <family val="2"/>
      </rPr>
      <t>(psia)</t>
    </r>
  </si>
  <si>
    <r>
      <t>p</t>
    </r>
    <r>
      <rPr>
        <vertAlign val="subscript"/>
        <sz val="10"/>
        <rFont val="Arial"/>
        <family val="2"/>
      </rPr>
      <t xml:space="preserve">pr </t>
    </r>
  </si>
  <si>
    <r>
      <t>T</t>
    </r>
    <r>
      <rPr>
        <vertAlign val="subscript"/>
        <sz val="10"/>
        <rFont val="Arial"/>
        <family val="2"/>
      </rPr>
      <t>pr</t>
    </r>
  </si>
  <si>
    <t>A</t>
  </si>
  <si>
    <t>B</t>
  </si>
  <si>
    <t>C</t>
  </si>
  <si>
    <t>D</t>
  </si>
  <si>
    <t>Objective Function</t>
  </si>
  <si>
    <t>s</t>
  </si>
  <si>
    <r>
      <t>q</t>
    </r>
    <r>
      <rPr>
        <sz val="10"/>
        <rFont val="Arial"/>
        <family val="0"/>
      </rPr>
      <t xml:space="preserve"> =</t>
    </r>
  </si>
  <si>
    <t xml:space="preserve"> Deg</t>
  </si>
  <si>
    <r>
      <t>e</t>
    </r>
    <r>
      <rPr>
        <vertAlign val="superscript"/>
        <sz val="10"/>
        <rFont val="Arial"/>
        <family val="2"/>
      </rPr>
      <t>s</t>
    </r>
  </si>
  <si>
    <t>f =</t>
  </si>
  <si>
    <r>
      <t>p</t>
    </r>
    <r>
      <rPr>
        <vertAlign val="subscript"/>
        <sz val="10"/>
        <rFont val="Arial"/>
        <family val="2"/>
      </rPr>
      <t>hf</t>
    </r>
    <r>
      <rPr>
        <sz val="10"/>
        <rFont val="Arial"/>
        <family val="0"/>
      </rPr>
      <t xml:space="preserve"> =</t>
    </r>
  </si>
  <si>
    <r>
      <t>T</t>
    </r>
    <r>
      <rPr>
        <vertAlign val="subscript"/>
        <sz val="10"/>
        <rFont val="Arial"/>
        <family val="2"/>
      </rPr>
      <t>hf</t>
    </r>
    <r>
      <rPr>
        <sz val="10"/>
        <rFont val="Arial"/>
        <family val="0"/>
      </rPr>
      <t xml:space="preserve"> =</t>
    </r>
  </si>
  <si>
    <r>
      <t>T</t>
    </r>
    <r>
      <rPr>
        <vertAlign val="subscript"/>
        <sz val="10"/>
        <rFont val="Arial"/>
        <family val="2"/>
      </rPr>
      <t>wf</t>
    </r>
    <r>
      <rPr>
        <sz val="10"/>
        <rFont val="Arial"/>
        <family val="0"/>
      </rPr>
      <t xml:space="preserve"> =</t>
    </r>
  </si>
  <si>
    <t>d =</t>
  </si>
  <si>
    <r>
      <t>e/</t>
    </r>
    <r>
      <rPr>
        <sz val="10"/>
        <rFont val="Arial"/>
        <family val="2"/>
      </rPr>
      <t>d</t>
    </r>
    <r>
      <rPr>
        <sz val="10"/>
        <rFont val="Arial"/>
        <family val="0"/>
      </rPr>
      <t xml:space="preserve"> =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</si>
</sst>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</numFmts>
  <fonts count="10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Sheet1!$C$22:$C$32</c:f>
              <c:numCache>
                <c:ptCount val="11"/>
                <c:pt idx="0">
                  <c:v>800</c:v>
                </c:pt>
                <c:pt idx="1">
                  <c:v>826.7230935289107</c:v>
                </c:pt>
                <c:pt idx="2">
                  <c:v>853.7611510552147</c:v>
                </c:pt>
                <c:pt idx="3">
                  <c:v>881.1235683587134</c:v>
                </c:pt>
                <c:pt idx="4">
                  <c:v>908.8190824866292</c:v>
                </c:pt>
                <c:pt idx="5">
                  <c:v>936.8558326502576</c:v>
                </c:pt>
                <c:pt idx="6">
                  <c:v>965.2414114146176</c:v>
                </c:pt>
                <c:pt idx="7">
                  <c:v>993.9829078112273</c:v>
                </c:pt>
                <c:pt idx="8">
                  <c:v>1023.086943693574</c:v>
                </c:pt>
                <c:pt idx="9">
                  <c:v>1052.559704411335</c:v>
                </c:pt>
                <c:pt idx="10">
                  <c:v>1082.406964687113</c:v>
                </c:pt>
              </c:numCache>
            </c:numRef>
          </c:xVal>
          <c:yVal>
            <c:numRef>
              <c:f>Sheet1!$A$22:$A$32</c:f>
              <c:numCache>
                <c:ptCount val="11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</c:numCache>
            </c:numRef>
          </c:yVal>
          <c:smooth val="1"/>
        </c:ser>
        <c:axId val="9123789"/>
        <c:axId val="15005238"/>
      </c:scatterChart>
      <c:valAx>
        <c:axId val="912378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(psia)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005238"/>
        <c:crosses val="autoZero"/>
        <c:crossBetween val="midCat"/>
        <c:dispUnits/>
      </c:valAx>
      <c:valAx>
        <c:axId val="15005238"/>
        <c:scaling>
          <c:orientation val="maxMin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123789"/>
        <c:crosses val="autoZero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3</xdr:row>
      <xdr:rowOff>95250</xdr:rowOff>
    </xdr:from>
    <xdr:to>
      <xdr:col>3</xdr:col>
      <xdr:colOff>1695450</xdr:colOff>
      <xdr:row>13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47875" y="581025"/>
          <a:ext cx="157162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Instructions: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Step 1: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Input your data in the "Input Data" section.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Step 2: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Run Macro "Solution" to get results.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Step 3: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View results in table  and in graph sheet "Profile".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32"/>
  <sheetViews>
    <sheetView tabSelected="1" workbookViewId="0" topLeftCell="A12">
      <selection activeCell="C11" sqref="C11"/>
    </sheetView>
  </sheetViews>
  <sheetFormatPr defaultColWidth="9.140625" defaultRowHeight="12.75"/>
  <cols>
    <col min="1" max="1" width="10.57421875" style="0" customWidth="1"/>
    <col min="4" max="4" width="27.140625" style="0" customWidth="1"/>
    <col min="5" max="5" width="12.7109375" style="0" customWidth="1"/>
    <col min="7" max="7" width="20.140625" style="0" customWidth="1"/>
    <col min="9" max="11" width="9.140625" style="1" customWidth="1"/>
  </cols>
  <sheetData>
    <row r="1" spans="1:4" ht="12.75">
      <c r="A1" s="2" t="s">
        <v>0</v>
      </c>
      <c r="B1" s="3"/>
      <c r="C1" s="3"/>
      <c r="D1" s="3"/>
    </row>
    <row r="2" spans="1:4" ht="12.75">
      <c r="A2" s="2" t="s">
        <v>1</v>
      </c>
      <c r="B2" s="3"/>
      <c r="C2" s="3"/>
      <c r="D2" s="3"/>
    </row>
    <row r="3" spans="1:4" ht="12.75">
      <c r="A3" s="3"/>
      <c r="B3" s="3"/>
      <c r="C3" s="3"/>
      <c r="D3" s="3"/>
    </row>
    <row r="4" spans="1:4" ht="12.75">
      <c r="A4" s="2" t="s">
        <v>2</v>
      </c>
      <c r="B4" s="3"/>
      <c r="C4" s="3"/>
      <c r="D4" s="3"/>
    </row>
    <row r="5" spans="1:4" ht="12.75">
      <c r="A5" s="3"/>
      <c r="B5" s="3"/>
      <c r="C5" s="3"/>
      <c r="D5" s="3"/>
    </row>
    <row r="6" spans="1:10" ht="15.75">
      <c r="A6" s="4" t="s">
        <v>3</v>
      </c>
      <c r="B6" s="3">
        <v>0.71</v>
      </c>
      <c r="C6" s="3"/>
      <c r="D6" s="3"/>
      <c r="H6" t="s">
        <v>15</v>
      </c>
      <c r="I6" s="1">
        <f>677+15*B6-37.5*B6^2</f>
        <v>668.74625</v>
      </c>
      <c r="J6" s="1" t="s">
        <v>17</v>
      </c>
    </row>
    <row r="7" spans="1:10" ht="15.75">
      <c r="A7" s="5" t="s">
        <v>37</v>
      </c>
      <c r="B7" s="3">
        <v>2.259</v>
      </c>
      <c r="C7" s="3" t="s">
        <v>4</v>
      </c>
      <c r="D7" s="3"/>
      <c r="H7" t="s">
        <v>16</v>
      </c>
      <c r="I7" s="1">
        <f>168+325*B6-12.5*B6^2</f>
        <v>392.44875</v>
      </c>
      <c r="J7" s="1" t="s">
        <v>18</v>
      </c>
    </row>
    <row r="8" spans="1:4" ht="12.75">
      <c r="A8" s="4" t="s">
        <v>38</v>
      </c>
      <c r="B8" s="3">
        <v>0.0006</v>
      </c>
      <c r="C8" s="3"/>
      <c r="D8" s="3"/>
    </row>
    <row r="9" spans="1:4" ht="12.75">
      <c r="A9" s="5" t="s">
        <v>5</v>
      </c>
      <c r="B9" s="3">
        <v>10000</v>
      </c>
      <c r="C9" s="3" t="s">
        <v>6</v>
      </c>
      <c r="D9" s="3"/>
    </row>
    <row r="10" spans="1:4" ht="12.75">
      <c r="A10" s="4" t="s">
        <v>30</v>
      </c>
      <c r="B10" s="3">
        <v>0</v>
      </c>
      <c r="C10" s="3" t="s">
        <v>31</v>
      </c>
      <c r="D10" s="3"/>
    </row>
    <row r="11" spans="1:4" ht="15.75">
      <c r="A11" s="5" t="s">
        <v>34</v>
      </c>
      <c r="B11" s="3">
        <v>800</v>
      </c>
      <c r="C11" s="3" t="s">
        <v>7</v>
      </c>
      <c r="D11" s="3"/>
    </row>
    <row r="12" spans="1:4" ht="15.75">
      <c r="A12" s="5" t="s">
        <v>35</v>
      </c>
      <c r="B12" s="3">
        <v>150</v>
      </c>
      <c r="C12" s="3" t="s">
        <v>8</v>
      </c>
      <c r="D12" s="3"/>
    </row>
    <row r="13" spans="1:4" ht="15.75">
      <c r="A13" s="5" t="s">
        <v>36</v>
      </c>
      <c r="B13" s="3">
        <v>200</v>
      </c>
      <c r="C13" s="3" t="s">
        <v>8</v>
      </c>
      <c r="D13" s="3"/>
    </row>
    <row r="14" spans="1:4" ht="15.75">
      <c r="A14" s="5" t="s">
        <v>9</v>
      </c>
      <c r="B14" s="3">
        <v>2000</v>
      </c>
      <c r="C14" s="3" t="s">
        <v>10</v>
      </c>
      <c r="D14" s="3"/>
    </row>
    <row r="15" spans="1:4" ht="12.75">
      <c r="A15" s="5"/>
      <c r="B15" s="3"/>
      <c r="C15" s="3"/>
      <c r="D15" s="3"/>
    </row>
    <row r="16" spans="1:4" ht="12.75">
      <c r="A16" s="6" t="s">
        <v>11</v>
      </c>
      <c r="B16" s="3"/>
      <c r="C16" s="3"/>
      <c r="D16" s="3"/>
    </row>
    <row r="17" spans="1:4" ht="12.75">
      <c r="A17" s="6"/>
      <c r="B17" s="3"/>
      <c r="C17" s="3"/>
      <c r="D17" s="3"/>
    </row>
    <row r="18" spans="1:4" ht="18" customHeight="1">
      <c r="A18" s="7" t="s">
        <v>33</v>
      </c>
      <c r="B18" s="3">
        <f>(1/(1.74-2*LOG(2*B8)))^2</f>
        <v>0.017396984145081704</v>
      </c>
      <c r="C18" s="3"/>
      <c r="D18" s="3"/>
    </row>
    <row r="19" spans="1:4" ht="12.75">
      <c r="A19" s="3"/>
      <c r="B19" s="3"/>
      <c r="C19" s="3"/>
      <c r="D19" s="3"/>
    </row>
    <row r="20" spans="1:15" ht="15.75">
      <c r="A20" s="5" t="s">
        <v>12</v>
      </c>
      <c r="B20" s="8" t="s">
        <v>13</v>
      </c>
      <c r="C20" s="8" t="s">
        <v>20</v>
      </c>
      <c r="D20" s="8" t="s">
        <v>14</v>
      </c>
      <c r="E20" s="1" t="s">
        <v>29</v>
      </c>
      <c r="F20" s="1" t="s">
        <v>32</v>
      </c>
      <c r="G20" s="1" t="s">
        <v>28</v>
      </c>
      <c r="H20" s="1" t="s">
        <v>19</v>
      </c>
      <c r="I20" s="1" t="s">
        <v>21</v>
      </c>
      <c r="J20" s="1" t="s">
        <v>22</v>
      </c>
      <c r="K20" s="1" t="s">
        <v>23</v>
      </c>
      <c r="L20" s="1" t="s">
        <v>24</v>
      </c>
      <c r="M20" s="1" t="s">
        <v>25</v>
      </c>
      <c r="N20" s="1" t="s">
        <v>26</v>
      </c>
      <c r="O20" s="1" t="s">
        <v>27</v>
      </c>
    </row>
    <row r="21" spans="1:4" ht="3" customHeight="1">
      <c r="A21" s="3"/>
      <c r="B21" s="3"/>
      <c r="C21" s="3"/>
      <c r="D21" s="3"/>
    </row>
    <row r="22" spans="1:15" ht="12.75">
      <c r="A22" s="3">
        <v>0</v>
      </c>
      <c r="B22" s="8">
        <f>B$12+(B$13-B$12)/B$9*A22+460</f>
        <v>610</v>
      </c>
      <c r="C22" s="9">
        <v>800</v>
      </c>
      <c r="D22" s="10">
        <f>L22+(1-L22)/EXP(M22)+N22*J22^O22</f>
        <v>0.9028255012922275</v>
      </c>
      <c r="E22" s="1">
        <f>0.0375*B$6*A22*COS(B$10/57.3)/H22/D22</f>
        <v>0</v>
      </c>
      <c r="F22" s="1">
        <f>EXP(E22)</f>
        <v>1</v>
      </c>
      <c r="G22" s="1">
        <f>C22^2-F22*B$11^2-0.000667*(F22-1)*B$18*B$14^2*D22^2*H22^2/B$7^5/COS(B$10/57.3)</f>
        <v>0</v>
      </c>
      <c r="H22" s="1">
        <f>((B$12+460)+B22)/2</f>
        <v>610</v>
      </c>
      <c r="I22" s="1">
        <f>(B$11+C22)/2</f>
        <v>800</v>
      </c>
      <c r="J22" s="1">
        <f>I22/I$6</f>
        <v>1.196268390290039</v>
      </c>
      <c r="K22" s="1">
        <f>H22/I$7</f>
        <v>1.5543430830140241</v>
      </c>
      <c r="L22">
        <f>1.39*(K22-0.92)^0.5-0.36*K22-0.101</f>
        <v>0.4465111356070228</v>
      </c>
      <c r="M22">
        <f>(0.62-0.23*K22)*J22+(0.066/(K22-0.86)-0.037)*J22^2+0.32/10^(9*(K22-1))*J22^6</f>
        <v>0.39710983889254203</v>
      </c>
      <c r="N22">
        <f>0.132-0.32*LOG(K22)</f>
        <v>0.07070499684054081</v>
      </c>
      <c r="O22">
        <f>10^(0.3106-0.49*K22+0.1824*K22^2)</f>
        <v>0.9764434189061231</v>
      </c>
    </row>
    <row r="23" spans="1:15" ht="12.75">
      <c r="A23" s="3">
        <f>A22+B$9/10</f>
        <v>1000</v>
      </c>
      <c r="B23" s="8">
        <f aca="true" t="shared" si="0" ref="B23:B32">B$12+(B$13-B$12)/B$9*A23+460</f>
        <v>615</v>
      </c>
      <c r="C23" s="9">
        <v>826.7230935289107</v>
      </c>
      <c r="D23" s="10">
        <f aca="true" t="shared" si="1" ref="D23:D32">L23+(1-L23)/EXP(M23)+N23*J23^O23</f>
        <v>0.9027565484298181</v>
      </c>
      <c r="E23" s="1">
        <f aca="true" t="shared" si="2" ref="E23:E32">0.0375*B$6*A23*COS(B$10/57.3)/H23/D23</f>
        <v>0.04815183875509869</v>
      </c>
      <c r="F23" s="1">
        <f aca="true" t="shared" si="3" ref="F23:F32">EXP(E23)</f>
        <v>1.049329972185592</v>
      </c>
      <c r="G23" s="1">
        <f aca="true" t="shared" si="4" ref="G23:G32">C23^2-F23*B$11^2-0.000667*(F23-1)*B$18*B$14^2*D23^2*H23^2/B$7^5/COS(B$10/57.3)</f>
        <v>-6.275513442233205E-10</v>
      </c>
      <c r="H23" s="1">
        <f aca="true" t="shared" si="5" ref="H23:H32">((B$12+460)+B23)/2</f>
        <v>612.5</v>
      </c>
      <c r="I23" s="1">
        <f aca="true" t="shared" si="6" ref="I23:I32">(B$11+C23)/2</f>
        <v>813.3615467644554</v>
      </c>
      <c r="J23" s="1">
        <f aca="true" t="shared" si="7" ref="J23:J32">I23/I$6</f>
        <v>1.2162483853396642</v>
      </c>
      <c r="K23" s="1">
        <f aca="true" t="shared" si="8" ref="K23:K32">H23/I$7</f>
        <v>1.5607133415509669</v>
      </c>
      <c r="L23">
        <f aca="true" t="shared" si="9" ref="L23:L32">1.39*(K23-0.92)^0.5-0.36*K23-0.101</f>
        <v>0.4497627399270997</v>
      </c>
      <c r="M23">
        <f aca="true" t="shared" si="10" ref="M23:M32">(0.62-0.23*K23)*J23+(0.066/(K23-0.86)-0.037)*J23^2+0.32/10^(9*(K23-1))*J23^6</f>
        <v>0.4020923250530248</v>
      </c>
      <c r="N23">
        <f aca="true" t="shared" si="11" ref="N23:N32">0.132-0.32*LOG(K23)</f>
        <v>0.07013659427228384</v>
      </c>
      <c r="O23">
        <f aca="true" t="shared" si="12" ref="O23:O32">10^(0.3106-0.49*K23+0.1824*K23^2)</f>
        <v>0.9775638870237077</v>
      </c>
    </row>
    <row r="24" spans="1:15" ht="12.75">
      <c r="A24" s="3">
        <f aca="true" t="shared" si="13" ref="A24:A31">A23+B$9/10</f>
        <v>2000</v>
      </c>
      <c r="B24" s="8">
        <f t="shared" si="0"/>
        <v>620</v>
      </c>
      <c r="C24" s="9">
        <v>853.7611510552147</v>
      </c>
      <c r="D24" s="10">
        <f t="shared" si="1"/>
        <v>0.9027018791500685</v>
      </c>
      <c r="E24" s="1">
        <f t="shared" si="2"/>
        <v>0.09591800776484731</v>
      </c>
      <c r="F24" s="1">
        <f t="shared" si="3"/>
        <v>1.1006688139979075</v>
      </c>
      <c r="G24" s="1">
        <f t="shared" si="4"/>
        <v>-1.083026290871203E-08</v>
      </c>
      <c r="H24" s="1">
        <f t="shared" si="5"/>
        <v>615</v>
      </c>
      <c r="I24" s="1">
        <f t="shared" si="6"/>
        <v>826.8805755276073</v>
      </c>
      <c r="J24" s="1">
        <f t="shared" si="7"/>
        <v>1.2364638688106397</v>
      </c>
      <c r="K24" s="1">
        <f t="shared" si="8"/>
        <v>1.5670836000879096</v>
      </c>
      <c r="L24">
        <f t="shared" si="9"/>
        <v>0.4529868471599501</v>
      </c>
      <c r="M24">
        <f t="shared" si="10"/>
        <v>0.4070956609254872</v>
      </c>
      <c r="N24">
        <f t="shared" si="11"/>
        <v>0.0695705069958529</v>
      </c>
      <c r="O24">
        <f t="shared" si="12"/>
        <v>0.9787190015852503</v>
      </c>
    </row>
    <row r="25" spans="1:15" ht="12.75">
      <c r="A25" s="3">
        <f t="shared" si="13"/>
        <v>3000</v>
      </c>
      <c r="B25" s="8">
        <f t="shared" si="0"/>
        <v>625</v>
      </c>
      <c r="C25" s="9">
        <v>881.1235683587134</v>
      </c>
      <c r="D25" s="10">
        <f t="shared" si="1"/>
        <v>0.9026612785740313</v>
      </c>
      <c r="E25" s="1">
        <f t="shared" si="2"/>
        <v>0.14330095883252073</v>
      </c>
      <c r="F25" s="1">
        <f t="shared" si="3"/>
        <v>1.1540770790956478</v>
      </c>
      <c r="G25" s="1">
        <f t="shared" si="4"/>
        <v>-5.0873495638370514E-08</v>
      </c>
      <c r="H25" s="1">
        <f t="shared" si="5"/>
        <v>617.5</v>
      </c>
      <c r="I25" s="1">
        <f t="shared" si="6"/>
        <v>840.5617841793567</v>
      </c>
      <c r="J25" s="1">
        <f t="shared" si="7"/>
        <v>1.2569218656244527</v>
      </c>
      <c r="K25" s="1">
        <f t="shared" si="8"/>
        <v>1.5734538586248523</v>
      </c>
      <c r="L25">
        <f t="shared" si="9"/>
        <v>0.4561838623664106</v>
      </c>
      <c r="M25">
        <f t="shared" si="10"/>
        <v>0.4121213330043003</v>
      </c>
      <c r="N25">
        <f t="shared" si="11"/>
        <v>0.0690067162258412</v>
      </c>
      <c r="O25">
        <f t="shared" si="12"/>
        <v>0.9799088823257744</v>
      </c>
    </row>
    <row r="26" spans="1:15" ht="12.75">
      <c r="A26" s="3">
        <f t="shared" si="13"/>
        <v>4000</v>
      </c>
      <c r="B26" s="8">
        <f t="shared" si="0"/>
        <v>630</v>
      </c>
      <c r="C26" s="9">
        <v>908.8190824866292</v>
      </c>
      <c r="D26" s="10">
        <f t="shared" si="1"/>
        <v>0.9026345997882564</v>
      </c>
      <c r="E26" s="1">
        <f t="shared" si="2"/>
        <v>0.19030313438979912</v>
      </c>
      <c r="F26" s="1">
        <f t="shared" si="3"/>
        <v>1.2096162183610164</v>
      </c>
      <c r="G26" s="1">
        <f t="shared" si="4"/>
        <v>-1.4084071153774858E-07</v>
      </c>
      <c r="H26" s="1">
        <f t="shared" si="5"/>
        <v>620</v>
      </c>
      <c r="I26" s="1">
        <f t="shared" si="6"/>
        <v>854.4095412433146</v>
      </c>
      <c r="J26" s="1">
        <f t="shared" si="7"/>
        <v>1.2776289081894883</v>
      </c>
      <c r="K26" s="1">
        <f t="shared" si="8"/>
        <v>1.5798241171617948</v>
      </c>
      <c r="L26">
        <f t="shared" si="9"/>
        <v>0.4593541807589684</v>
      </c>
      <c r="M26">
        <f t="shared" si="10"/>
        <v>0.41717058751171326</v>
      </c>
      <c r="N26">
        <f t="shared" si="11"/>
        <v>0.06844520340454505</v>
      </c>
      <c r="O26">
        <f t="shared" si="12"/>
        <v>0.9811336526812215</v>
      </c>
    </row>
    <row r="27" spans="1:15" ht="12.75">
      <c r="A27" s="3">
        <f t="shared" si="13"/>
        <v>5000</v>
      </c>
      <c r="B27" s="8">
        <f t="shared" si="0"/>
        <v>635</v>
      </c>
      <c r="C27" s="9">
        <v>936.8558326502576</v>
      </c>
      <c r="D27" s="10">
        <f t="shared" si="1"/>
        <v>0.9026217557915807</v>
      </c>
      <c r="E27" s="1">
        <f t="shared" si="2"/>
        <v>0.23692695230816832</v>
      </c>
      <c r="F27" s="1">
        <f t="shared" si="3"/>
        <v>1.267348537508526</v>
      </c>
      <c r="G27" s="1">
        <f t="shared" si="4"/>
        <v>-2.7338683139532804E-07</v>
      </c>
      <c r="H27" s="1">
        <f t="shared" si="5"/>
        <v>622.5</v>
      </c>
      <c r="I27" s="1">
        <f t="shared" si="6"/>
        <v>868.4279163251288</v>
      </c>
      <c r="J27" s="1">
        <f t="shared" si="7"/>
        <v>1.298591081931493</v>
      </c>
      <c r="K27" s="1">
        <f t="shared" si="8"/>
        <v>1.5861943756987376</v>
      </c>
      <c r="L27">
        <f t="shared" si="9"/>
        <v>0.46249818803376086</v>
      </c>
      <c r="M27">
        <f t="shared" si="10"/>
        <v>0.42224445110708936</v>
      </c>
      <c r="N27">
        <f t="shared" si="11"/>
        <v>0.06788595019829861</v>
      </c>
      <c r="O27">
        <f t="shared" si="12"/>
        <v>0.9823934398097905</v>
      </c>
    </row>
    <row r="28" spans="1:15" ht="12.75">
      <c r="A28" s="3">
        <f t="shared" si="13"/>
        <v>6000</v>
      </c>
      <c r="B28" s="8">
        <f t="shared" si="0"/>
        <v>640</v>
      </c>
      <c r="C28" s="9">
        <v>965.2414114146176</v>
      </c>
      <c r="D28" s="10">
        <f t="shared" si="1"/>
        <v>0.9026227125289692</v>
      </c>
      <c r="E28" s="1">
        <f t="shared" si="2"/>
        <v>0.2831747932465157</v>
      </c>
      <c r="F28" s="1">
        <f t="shared" si="3"/>
        <v>1.3273371511113492</v>
      </c>
      <c r="G28" s="1">
        <f t="shared" si="4"/>
        <v>-3.9870792534202337E-07</v>
      </c>
      <c r="H28" s="1">
        <f t="shared" si="5"/>
        <v>625</v>
      </c>
      <c r="I28" s="1">
        <f t="shared" si="6"/>
        <v>882.6207057073088</v>
      </c>
      <c r="J28" s="1">
        <f t="shared" si="7"/>
        <v>1.3198140635664257</v>
      </c>
      <c r="K28" s="1">
        <f t="shared" si="8"/>
        <v>1.5925646342356803</v>
      </c>
      <c r="L28">
        <f t="shared" si="9"/>
        <v>0.4656162606883206</v>
      </c>
      <c r="M28">
        <f t="shared" si="10"/>
        <v>0.4273437484170328</v>
      </c>
      <c r="N28">
        <f t="shared" si="11"/>
        <v>0.06732893849388222</v>
      </c>
      <c r="O28">
        <f t="shared" si="12"/>
        <v>0.9836883746139405</v>
      </c>
    </row>
    <row r="29" spans="1:15" ht="12.75">
      <c r="A29" s="3">
        <f t="shared" si="13"/>
        <v>7000</v>
      </c>
      <c r="B29" s="8">
        <f t="shared" si="0"/>
        <v>645</v>
      </c>
      <c r="C29" s="9">
        <v>993.9829078112273</v>
      </c>
      <c r="D29" s="10">
        <f t="shared" si="1"/>
        <v>0.9026374828294221</v>
      </c>
      <c r="E29" s="1">
        <f t="shared" si="2"/>
        <v>0.32904899014410144</v>
      </c>
      <c r="F29" s="1">
        <f t="shared" si="3"/>
        <v>1.3896459328745405</v>
      </c>
      <c r="G29" s="1">
        <f t="shared" si="4"/>
        <v>-4.3142063077539206E-07</v>
      </c>
      <c r="H29" s="1">
        <f t="shared" si="5"/>
        <v>627.5</v>
      </c>
      <c r="I29" s="1">
        <f t="shared" si="6"/>
        <v>896.9914539056136</v>
      </c>
      <c r="J29" s="1">
        <f t="shared" si="7"/>
        <v>1.3413031533344877</v>
      </c>
      <c r="K29" s="1">
        <f t="shared" si="8"/>
        <v>1.598934892772623</v>
      </c>
      <c r="L29">
        <f t="shared" si="9"/>
        <v>0.4687087663258106</v>
      </c>
      <c r="M29">
        <f t="shared" si="10"/>
        <v>0.4324691169208526</v>
      </c>
      <c r="N29">
        <f t="shared" si="11"/>
        <v>0.06677415039500204</v>
      </c>
      <c r="O29">
        <f t="shared" si="12"/>
        <v>0.9850185917630562</v>
      </c>
    </row>
    <row r="30" spans="1:15" ht="12.75">
      <c r="A30" s="3">
        <f t="shared" si="13"/>
        <v>8000</v>
      </c>
      <c r="B30" s="8">
        <f t="shared" si="0"/>
        <v>650</v>
      </c>
      <c r="C30" s="9">
        <v>1023.086943693574</v>
      </c>
      <c r="D30" s="10">
        <f t="shared" si="1"/>
        <v>0.902666121099567</v>
      </c>
      <c r="E30" s="1">
        <f t="shared" si="2"/>
        <v>0.37455181954031164</v>
      </c>
      <c r="F30" s="1">
        <f t="shared" si="3"/>
        <v>1.454339462004279</v>
      </c>
      <c r="G30" s="1">
        <f t="shared" si="4"/>
        <v>-3.1320087146013975E-07</v>
      </c>
      <c r="H30" s="1">
        <f t="shared" si="5"/>
        <v>630</v>
      </c>
      <c r="I30" s="1">
        <f t="shared" si="6"/>
        <v>911.543471846787</v>
      </c>
      <c r="J30" s="1">
        <f t="shared" si="7"/>
        <v>1.3630633021819367</v>
      </c>
      <c r="K30" s="1">
        <f t="shared" si="8"/>
        <v>1.6053051513095657</v>
      </c>
      <c r="L30">
        <f t="shared" si="9"/>
        <v>0.47177606394644145</v>
      </c>
      <c r="M30">
        <f t="shared" si="10"/>
        <v>0.4376210196250338</v>
      </c>
      <c r="N30">
        <f t="shared" si="11"/>
        <v>0.06622156821884014</v>
      </c>
      <c r="O30">
        <f t="shared" si="12"/>
        <v>0.9863842297167901</v>
      </c>
    </row>
    <row r="31" spans="1:15" ht="12.75">
      <c r="A31" s="3">
        <f t="shared" si="13"/>
        <v>9000</v>
      </c>
      <c r="B31" s="8">
        <f t="shared" si="0"/>
        <v>655</v>
      </c>
      <c r="C31" s="9">
        <v>1052.559704411335</v>
      </c>
      <c r="D31" s="10">
        <f t="shared" si="1"/>
        <v>0.9027087186518528</v>
      </c>
      <c r="E31" s="1">
        <f t="shared" si="2"/>
        <v>0.4196854944599508</v>
      </c>
      <c r="F31" s="1">
        <f t="shared" si="3"/>
        <v>1.52148296554121</v>
      </c>
      <c r="G31" s="1">
        <f t="shared" si="4"/>
        <v>-1.0678195394575596E-07</v>
      </c>
      <c r="H31" s="1">
        <f t="shared" si="5"/>
        <v>632.5</v>
      </c>
      <c r="I31" s="1">
        <f t="shared" si="6"/>
        <v>926.2798522056675</v>
      </c>
      <c r="J31" s="1">
        <f t="shared" si="7"/>
        <v>1.3850991346952113</v>
      </c>
      <c r="K31" s="1">
        <f t="shared" si="8"/>
        <v>1.6116754098465085</v>
      </c>
      <c r="L31">
        <f t="shared" si="9"/>
        <v>0.47481850422672733</v>
      </c>
      <c r="M31">
        <f t="shared" si="10"/>
        <v>0.44279975588119475</v>
      </c>
      <c r="N31">
        <f t="shared" si="11"/>
        <v>0.06567117449267251</v>
      </c>
      <c r="O31">
        <f t="shared" si="12"/>
        <v>0.987785430749078</v>
      </c>
    </row>
    <row r="32" spans="1:15" ht="12.75">
      <c r="A32" s="3">
        <f>A31+B$9/10</f>
        <v>10000</v>
      </c>
      <c r="B32" s="8">
        <f t="shared" si="0"/>
        <v>660</v>
      </c>
      <c r="C32" s="9">
        <v>1082.406964687113</v>
      </c>
      <c r="D32" s="10">
        <f t="shared" si="1"/>
        <v>0.9027653995679498</v>
      </c>
      <c r="E32" s="1">
        <f t="shared" si="2"/>
        <v>0.4644521586486853</v>
      </c>
      <c r="F32" s="1">
        <f t="shared" si="3"/>
        <v>1.5911422565446531</v>
      </c>
      <c r="G32" s="1">
        <f t="shared" si="4"/>
        <v>-1.1059455573558807E-09</v>
      </c>
      <c r="H32" s="1">
        <f t="shared" si="5"/>
        <v>635</v>
      </c>
      <c r="I32" s="1">
        <f t="shared" si="6"/>
        <v>941.2034823435565</v>
      </c>
      <c r="J32" s="1">
        <f t="shared" si="7"/>
        <v>1.4074149684481319</v>
      </c>
      <c r="K32" s="1">
        <f t="shared" si="8"/>
        <v>1.6180456683834512</v>
      </c>
      <c r="L32">
        <f t="shared" si="9"/>
        <v>0.477836429787194</v>
      </c>
      <c r="M32">
        <f t="shared" si="10"/>
        <v>0.44800547063935314</v>
      </c>
      <c r="N32">
        <f t="shared" si="11"/>
        <v>0.06512295195055406</v>
      </c>
      <c r="O32">
        <f t="shared" si="12"/>
        <v>0.9892223409728409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bgg4826</dc:creator>
  <cp:keywords/>
  <dc:description/>
  <cp:lastModifiedBy>bgg4826</cp:lastModifiedBy>
  <dcterms:created xsi:type="dcterms:W3CDTF">2004-05-04T18:47:42Z</dcterms:created>
  <dcterms:modified xsi:type="dcterms:W3CDTF">2004-05-06T13:41:26Z</dcterms:modified>
  <cp:category/>
  <cp:version/>
  <cp:contentType/>
  <cp:contentStatus/>
</cp:coreProperties>
</file>